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33"/>
  </bookViews>
  <sheets>
    <sheet name="绩交评价表" sheetId="1" r:id="rId1"/>
    <sheet name="模拟载客率" sheetId="2" r:id="rId2"/>
    <sheet name="Sheet1" sheetId="3" state="hidden" r:id="rId3"/>
  </sheets>
  <definedNames>
    <definedName name="_xlnm._FilterDatabase" localSheetId="0" hidden="1">绩交评价表!$A$3:$K$32</definedName>
    <definedName name="_xlnm.Print_Area" localSheetId="0">绩交评价表!$A$1:$I$32</definedName>
    <definedName name="_xlnm.Print_Titles" localSheetId="0">绩交评价表!$1:$3</definedName>
  </definedNames>
  <calcPr calcId="144525" iterate="1" iterateCount="100" iterateDelta="0.001"/>
</workbook>
</file>

<file path=xl/sharedStrings.xml><?xml version="1.0" encoding="utf-8"?>
<sst xmlns="http://schemas.openxmlformats.org/spreadsheetml/2006/main" count="161" uniqueCount="148">
  <si>
    <t>重庆市万盛经开区交通局2019年度城市公交免费及优惠群体补助绩效评价指标体系及评分表</t>
  </si>
  <si>
    <t>评价对象：重庆市万盛经开区交通局</t>
  </si>
  <si>
    <t>一级指标</t>
  </si>
  <si>
    <t>二级指标</t>
  </si>
  <si>
    <t>三级指标</t>
  </si>
  <si>
    <t>指标说明</t>
  </si>
  <si>
    <t>分值</t>
  </si>
  <si>
    <t>评价标准</t>
  </si>
  <si>
    <t>得分及扣分依据</t>
  </si>
  <si>
    <t>得分</t>
  </si>
  <si>
    <t>扣分</t>
  </si>
  <si>
    <t>附件</t>
  </si>
  <si>
    <t>索引号</t>
  </si>
  <si>
    <t>投入</t>
  </si>
  <si>
    <t>项目立项</t>
  </si>
  <si>
    <t>立项依据必要性</t>
  </si>
  <si>
    <t>项目实施是否符合万盛经开区当年重点任务目标，是否具有紧迫性，是否符合现实政策情况，符合客观发展需要。</t>
  </si>
  <si>
    <t>项目实施是否符合万盛经开区当年重点任务目标，是否具有紧迫性，是否符合现实政策情况，符合客观发展需要。每不符合1项扣1分。</t>
  </si>
  <si>
    <t>符合万盛经开区当年重点任务目标，符合现实政策情况，符合客观发展需要。但并不具有紧迫性，故综合考虑后扣1分，得4分。</t>
  </si>
  <si>
    <t>重庆市公共汽车客运企业安全服务质量考核实施细则（试行）、 重庆市公共汽车客运管理办法、《重庆市万盛经开区管委会第104次主任办公会议纪要》、《关于开通綦江至万盛高速公司公交客运线路的通知》、《1元1票制方案》</t>
  </si>
  <si>
    <t>立项依据充分合理性</t>
  </si>
  <si>
    <t>项目的实施过程是否符合国家相关法律法规和党委政府决策等，项目的前期可行性研究、前期决策论证等是否充分，补贴方式是否合理。</t>
  </si>
  <si>
    <t>项目符合国家相关法律法规和党委政府决策得2分；项目前期立项、决策论证充分，得5分（决策论证是否充分，以实际执行结果与预计结果的偏差率进行比较，偏差率在±10%以内的，得满分，在±10-20%，扣1分，在±20-30%的，扣2分，±30%-40%的扣3分，±40%-60%的扣4分，60%以上不得分）；补贴方式合理得3分。</t>
  </si>
  <si>
    <t>根据《公交一票制实施方案》预计财政每年补贴金额为3,900.00万元，2019年度万盛经开区实际应当补贴金额合计5,950.78 万元，较最初预计补贴金额超2,050.78万元，产生偏差的原因主要系未考虑到后期政策变化：①老年卡办理年龄限制由70岁降低至65岁，使得老年卡刷卡人次最初325.00万变动为929.00万；②未考虑到后期会全面推行“村村通”，也是公交线路运营的亏损主要来源，镇至村线路客流量不大，但又为必须开始运行线路，使得财政补贴金额大幅上涨；前期制定方案时未充分考虑后期政策变动所产生的影响，扣4分；另一方面，按车补足每天实际收款与1,200.00元（小型车1,140.00元）之间的差额，其补贴方式对财政压力较大，具有不合理之处，扣2分。即立项依据充分合理性得4分。</t>
  </si>
  <si>
    <t>资金分配合理性</t>
  </si>
  <si>
    <t>项目预算资金分配是否有测算依据，与补助单位或地方实际是否相适应，用以反映和考核项目预算资金分配的科学性、合理性情况。</t>
  </si>
  <si>
    <t>根据预算资金分配依据是否充分；资金分配额度是否合理，与项目单位或地方实际是否相适应进行评分。</t>
  </si>
  <si>
    <t>现阶段对公交补助的金额为5000万元，占万盛经开区本级财政预算支出的1.77%；占交通局部门整体预算支出占比为31.28%；綦江区2019年度对公交补助支出金额为4500万元，占綦江区本级财政预算支出的0.6%，万盛经开区公交补助较本级财政预算支出占比为綦江区的2.95倍。万盛经开区在地方实际资金分配合理性和科学性方面有所欠缺，超出了万盛经开区财政的承受能力，故扣3分，得2分。</t>
  </si>
  <si>
    <t>《重庆万盛经济技术开发区管理委员会关于2019年预算执行情况和2020年预算草案的报告》、《财政预算批复文件 5000万元》、《重庆市綦江区2019年财政预算执行情况和2020年财政预算草案情况公示》</t>
  </si>
  <si>
    <t>资金落实</t>
  </si>
  <si>
    <t>资金到位情况</t>
  </si>
  <si>
    <t>实际到位资金/预计到位资金</t>
  </si>
  <si>
    <t>根据资金到位率计算得分；到位90%以上算满分；80%-90%得2分；80%-70%得1分，70%以下不得分</t>
  </si>
  <si>
    <t>2019年初财政下达预算文件为5,000.00万元，2019年度实际到位资金3,903.09万元，资金到位率为39030850.5/50000000=78.06%。得1分，扣2分。</t>
  </si>
  <si>
    <t>财政拨款收入明细表、收入凭证</t>
  </si>
  <si>
    <t>到位及时率</t>
  </si>
  <si>
    <t>及时到位资金与应到位资金的比率，用以反映和考核项目资金落实的及时性程度。</t>
  </si>
  <si>
    <t>到位及时率=（及时到位资金/应到位资金）×100%。
及时到位资金：截至规定时点实际落实到具体项目的资金。
应到位资金：按照合同或项目进度要求截至规定时点应落实到具体项目的资金。到位及时率≥100%，得2分；到位及时率在50%-80%，得1分；到位及时率&lt;50%，不得分。</t>
  </si>
  <si>
    <t>2019年度应到位5,000.00万元，实际到位资金3,903.09万元，到位及时率为78.06%，在50%-80%之间，得1分。</t>
  </si>
  <si>
    <t>小计</t>
  </si>
  <si>
    <t>管理</t>
  </si>
  <si>
    <t>资金管理</t>
  </si>
  <si>
    <t>资金专款专用</t>
  </si>
  <si>
    <t>核实是否有挤占项目资金的情况。</t>
  </si>
  <si>
    <t>满分4分；核实是否有挤占项目资金的情况，酌情扣分</t>
  </si>
  <si>
    <t>检查发现公交车补助占用其他项目经费268,932.00元系其他项目结余资金，年底被划转至公交补贴项目使用，扣1分</t>
  </si>
  <si>
    <t>财政拨款收入明细表、收入凭证、财政拨款支出明细表、支出凭证</t>
  </si>
  <si>
    <t>资金管理合规性</t>
  </si>
  <si>
    <t>核实是否对项目资金进行收支专项核算。核实执行会计法规，以及内部控制制度的建设和落实情况。核实财务数据准确性。</t>
  </si>
  <si>
    <t>核实是否对项目资金进行收支专项核算。核实执行会计法规，以及内部控制制度的建设和落实情况。核实财务数据准确性。发现酌情扣分</t>
  </si>
  <si>
    <t>公交公司每月上报运行补贴申请表后，财务未及时将其在其他应收款、其他应付款中反应，等财政补贴下达后再进行挂账处理，其账面数无法及时反应运管所应付补贴真实情况，扣0.5分</t>
  </si>
  <si>
    <t>资金管理程序性</t>
  </si>
  <si>
    <t>检查是否采取相应的财务检查等必要的监控措施或手段，资金支付是否有完整的审批程序和手续</t>
  </si>
  <si>
    <t>所有项目均采取了相应的财务检查等必要的监控措施或手段，资金支付有完整的审批程序和手续较好，根据单位实际情况评分。</t>
  </si>
  <si>
    <t>资金支付有完整的审批程序和手续较好</t>
  </si>
  <si>
    <t>业务管理</t>
  </si>
  <si>
    <t>项目自评情况</t>
  </si>
  <si>
    <t>涉及年度自评报告完整性和准确性，酌情扣分</t>
  </si>
  <si>
    <t>达到目标得满分，未达到目标或者目标设定不合理根据情况酌情扣分</t>
  </si>
  <si>
    <t>运管所提供的自评表中产出指标较少，扣0.5分；填报数据与实际乘车人次不符扣1分；乘车人次未达到目标，扣1分</t>
  </si>
  <si>
    <t>自评表及自评报告</t>
  </si>
  <si>
    <t>业务管理制度健全性</t>
  </si>
  <si>
    <t>是否已制定或具有相应的业务及项目管理制度；业务管理制度是否合法、合规、完整。</t>
  </si>
  <si>
    <t>满分2分；未制订不得分，规定与国家市级区级相关制度不一致的每项扣0.5分。</t>
  </si>
  <si>
    <t>运管处建立了《公交客运补贴专项资金管理办法》、参照执行《重庆市公共汽车客运企业安全服务质量考核实施细则（试行）》</t>
  </si>
  <si>
    <t>《公交客运补贴专项资金管理办法》、《重庆市公共汽车客运企业安全服务质量考核实施细则（试行）》</t>
  </si>
  <si>
    <t>项目资料管理</t>
  </si>
  <si>
    <t>涉及年度电子和纸质资料归集、存档，及时完整准确提供资料至评价组的配合程序，酌情扣分</t>
  </si>
  <si>
    <t>达到目标得满分，未达到目标酌情扣分</t>
  </si>
  <si>
    <t>项目资料及时归档且资料完整</t>
  </si>
  <si>
    <t>运管所及公交公司及时提供项目涉及到的资料</t>
  </si>
  <si>
    <t>项目过程管理</t>
  </si>
  <si>
    <t>是否在期间对项目进行跟踪管理、考核</t>
  </si>
  <si>
    <t>运管所对公交公司现金盘点进行不定期抽查，同时根据《重庆市公共汽车客运企业安全服务质量考核实施细则（试行）的通知》对公交公司进行考核</t>
  </si>
  <si>
    <t>《重庆市万盛经济技术开发区道路运输管理所关于报送万盛经开区公共汽车客运企业2019年度信用评价考核工作的报告》、《 关于辖区内公交公司现金票据管理存在的问题通报》</t>
  </si>
  <si>
    <t>产出</t>
  </si>
  <si>
    <t>项目产出</t>
  </si>
  <si>
    <t>资金使用情况</t>
  </si>
  <si>
    <t>实际使用资金/实际到位资金×100%</t>
  </si>
  <si>
    <t>根据资金使用率计算得分：使用率=100%，得满分；每差0.5%扣1分，扣完为止</t>
  </si>
  <si>
    <t>2019年运管局实际使用公交财政补助资金合计39,268,932.00元，使用率为100.61%。得3分，扣1分</t>
  </si>
  <si>
    <t>财政拨款支出明细表、支出凭证</t>
  </si>
  <si>
    <t>乘车人次</t>
  </si>
  <si>
    <t>3500万人次</t>
  </si>
  <si>
    <t>根据完成率计算得分，完成率≥100%，得满分，95%≤完成率&lt;100%，得4分；90%≤完成率&lt;95%，得2分；完成率&lt;90%，得1分。</t>
  </si>
  <si>
    <t>根据《公交补贴汇总表》2019年度乘客乘坐人次为34134491人次，完成率为97.53%。得3分，扣1分</t>
  </si>
  <si>
    <t>公交补贴汇总表</t>
  </si>
  <si>
    <t>老年卡刷卡人次</t>
  </si>
  <si>
    <t>9392861次</t>
  </si>
  <si>
    <t>根据公交补贴汇总表，2019年度老年人刷卡人次为9392861次，完成率为100%。得4分</t>
  </si>
  <si>
    <t>綦万线公交车实载率</t>
  </si>
  <si>
    <t>≥60%</t>
  </si>
  <si>
    <t>实际完成率≤60%，得零分；
60%&lt;实际完成率&lt;100%，得分=实际完成率*4</t>
  </si>
  <si>
    <t>2019年度綦万线实载率为81.49%，得4分</t>
  </si>
  <si>
    <t>綦万线运行月报表</t>
  </si>
  <si>
    <t>线路运行计划准确率</t>
  </si>
  <si>
    <t>95%≤准确率≤100%，得满分；90%≤准确率&lt;95%，得2分；准确率&lt;90%，得1分。</t>
  </si>
  <si>
    <t>2019年度万盛经开区公交车线路运行计划准确率为96.19%，得4分。</t>
  </si>
  <si>
    <t>2019年度公交补贴扣款说明</t>
  </si>
  <si>
    <t>效果</t>
  </si>
  <si>
    <t>社会效益</t>
  </si>
  <si>
    <t>普及率</t>
  </si>
  <si>
    <t>问卷调查</t>
  </si>
  <si>
    <t>普及率=调查人数知晓百分比，普及率90%以上得4分，80%-90%得3分，70%-80%得2分，60%-70%得1分，60%以下则不得分</t>
  </si>
  <si>
    <t>抽取了122名社会公众进行问卷调查，政策了解率为87.7%。得3分，扣1分。</t>
  </si>
  <si>
    <t>调查问卷及统计表</t>
  </si>
  <si>
    <t>方便群众出行</t>
  </si>
  <si>
    <t>方便群众出行认可率90%以上得3分，70%-90%得2分，50%-70%得1分，50%以下则不得分</t>
  </si>
  <si>
    <t>抽取了122名社会公众进行问卷调查，公众对公交便捷认可度为97.54%。得3分。</t>
  </si>
  <si>
    <t>发展城市交通</t>
  </si>
  <si>
    <t>发展城市交通认可率90%以上得3分，70%-90%得2分，50%-70%得1分，50%以下则不得分</t>
  </si>
  <si>
    <t>抽取了122名社会公众进行问卷调查，公众对发展城市交通认可度为93.44%。得3分</t>
  </si>
  <si>
    <t>经济效益</t>
  </si>
  <si>
    <t>模拟载客率</t>
  </si>
  <si>
    <t>每辆车扣除补贴后的实际收入与《公交一票制实施方案》中模拟的一票制后单车每天营收（600元）之比</t>
  </si>
  <si>
    <t>模拟载客率≥100%的，得满分，模拟载客率在90%-100%之间的，得9分，在80%-90%之间的，得8分，在70%-80%之间的，得7分，在60%-70%之间的，得6分，在50%-60%之间的，得5分，在40%-50%之间的，得4分，在30%-40%之间的，得3分，在20%-30%之间的，得2分，在10%-20%之间的，得1分，在10%以下的，不得分。</t>
  </si>
  <si>
    <t>取万盛区3个公交公司2019年4-7月的全部202辆车（其中大型车126辆，小型车76辆），分别计算其平均模拟载客率，再按大：小=7：3进行加权后，得到2019年4-7月加权平均模拟载客率为72.48%，故得4分，扣6分。</t>
  </si>
  <si>
    <t>可持续影响</t>
  </si>
  <si>
    <t>可持续性</t>
  </si>
  <si>
    <t>是否建立了项目管理制度及相应的资金管理办法，资金来源是否有保障</t>
  </si>
  <si>
    <t>建立了相应的项目管理办法得1分，建立了资金管理办法得1分，资金来源有充足保障得6分，部分保障得1-5分。</t>
  </si>
  <si>
    <t>运管所建立了《公交客运补贴专项资金管理办法》、并参照执行《重庆市公共汽车客运企业安全服务质量考核实施细则（试行）》，故得2分；在项目实际实施过程中，万盛经开区2019年公交补贴支出来源于政府基金性收入（土地出让金收入），财政资金并不能完全保证项目补贴资金，其可持续性存在一定的问题，故扣4分，得2分。</t>
  </si>
  <si>
    <t>《公交客运补贴专项资金管理办法》、《重庆市公共汽车客运企业安全服务质量考核实施细则（试行）》、《城市公交免费优惠群日IC卡使用管理办法》</t>
  </si>
  <si>
    <t>社会公众或服务对象满意度</t>
  </si>
  <si>
    <t>被举报投诉次数</t>
  </si>
  <si>
    <t>发生服务质量，被单位或者个人举报投诉次数</t>
  </si>
  <si>
    <t>被投诉次数≤3次，得满分；3-5次得3分；6-8次得2分；8-10次得1分，10次以上不得分。</t>
  </si>
  <si>
    <t>根据《重庆市万盛经济技术开发区道路运输管理所关于报送万盛经开区公共汽车客运企业2019年度信用评价考核工作的报告》重庆市汽车运输（集团）有限责任公司九分公司被投诉5次，重庆市汽车运输集团万盛客运有限公司被投诉3次。3家公交公司2019年度合计被投诉次数为8次。得2分，扣2分。</t>
  </si>
  <si>
    <t>《重庆市万盛经济技术开发区道路运输管理所关于报送万盛经开区公共汽车客运企业2019年度信用评价考核工作的报告》</t>
  </si>
  <si>
    <t>服务满意度</t>
  </si>
  <si>
    <t>根据调查问卷统计结果加权计算得分</t>
  </si>
  <si>
    <t>抽取了122名社会公众进行问卷调查，公众满意度为100.00%。</t>
  </si>
  <si>
    <t>合  计</t>
  </si>
  <si>
    <t>大型车</t>
  </si>
  <si>
    <t>126辆</t>
  </si>
  <si>
    <t>小型车</t>
  </si>
  <si>
    <t>76辆</t>
  </si>
  <si>
    <t>4月</t>
  </si>
  <si>
    <t>5月</t>
  </si>
  <si>
    <t>6月</t>
  </si>
  <si>
    <t>7月</t>
  </si>
  <si>
    <t xml:space="preserve"> </t>
  </si>
  <si>
    <t>模拟载客率49.68%</t>
  </si>
  <si>
    <t>最高峰值</t>
  </si>
  <si>
    <t>1.成本有好高</t>
  </si>
  <si>
    <t>2.运行效益到底如何</t>
  </si>
  <si>
    <t>3.建议</t>
  </si>
  <si>
    <t>保证基本出行需求，66辆村村通，按政策规定仅保证线路同行，实际保证村村通，财政借此调整该项政策的实施（政策出具的时候考虑欠缺）；基本数据提供的准确性需要落实；报告部分表述酌情据实修改，文字描述不应该过于随意；对比数据的逻辑关系；与丰都的政策对比，内在逻辑关系关联性较小，可以替换成綦江的数据；资金到位的情况不在财政关注重点，可以调整分值，简单提；模拟载客率：3400万人次/365/运行车辆，审计方采用加权平均得出的数据更中立，但计算取的值应把老年卡和换乘的数加上去；存在的问题把调整票价部分多描述一些。</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</si>
</sst>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Red]\(0.00\)"/>
    <numFmt numFmtId="177" formatCode="0.00_ "/>
  </numFmts>
  <fonts count="31">
    <font>
      <sz val="11"/>
      <color theme="1"/>
      <name val="宋体"/>
      <charset val="134"/>
      <scheme val="minor"/>
    </font>
    <font>
      <sz val="9"/>
      <color theme="1"/>
      <name val="宋体"/>
      <charset val="134"/>
      <scheme val="minor"/>
    </font>
    <font>
      <sz val="9"/>
      <color rgb="FFFF0000"/>
      <name val="宋体"/>
      <charset val="134"/>
      <scheme val="minor"/>
    </font>
    <font>
      <sz val="12"/>
      <name val="宋体"/>
      <charset val="134"/>
    </font>
    <font>
      <sz val="12"/>
      <color theme="1"/>
      <name val="仿宋_GB2312"/>
      <charset val="134"/>
    </font>
    <font>
      <sz val="12"/>
      <color theme="1"/>
      <name val="宋体"/>
      <charset val="134"/>
      <scheme val="minor"/>
    </font>
    <font>
      <b/>
      <sz val="10"/>
      <color theme="1"/>
      <name val="宋体"/>
      <charset val="134"/>
      <scheme val="minor"/>
    </font>
    <font>
      <sz val="22"/>
      <color theme="1"/>
      <name val="黑体"/>
      <charset val="134"/>
    </font>
    <font>
      <sz val="10"/>
      <color theme="1"/>
      <name val="宋体"/>
      <charset val="134"/>
      <scheme val="minor"/>
    </font>
    <font>
      <b/>
      <sz val="24"/>
      <color theme="1"/>
      <name val="宋体"/>
      <charset val="134"/>
      <scheme val="minor"/>
    </font>
    <font>
      <sz val="10"/>
      <color theme="1"/>
      <name val="宋体"/>
      <charset val="134"/>
      <scheme val="major"/>
    </font>
    <font>
      <b/>
      <sz val="18"/>
      <color theme="1"/>
      <name val="宋体"/>
      <charset val="134"/>
      <scheme val="minor"/>
    </font>
    <font>
      <sz val="11"/>
      <color theme="0"/>
      <name val="宋体"/>
      <charset val="0"/>
      <scheme val="minor"/>
    </font>
    <font>
      <b/>
      <sz val="15"/>
      <color theme="3"/>
      <name val="宋体"/>
      <charset val="134"/>
      <scheme val="minor"/>
    </font>
    <font>
      <sz val="11"/>
      <color rgb="FF3F3F7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10" borderId="0" applyNumberFormat="0" applyBorder="0" applyAlignment="0" applyProtection="0">
      <alignment vertical="center"/>
    </xf>
    <xf numFmtId="0" fontId="14"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5"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6" borderId="6" applyNumberFormat="0" applyFont="0" applyAlignment="0" applyProtection="0">
      <alignment vertical="center"/>
    </xf>
    <xf numFmtId="0" fontId="12" fillId="25"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5" applyNumberFormat="0" applyFill="0" applyAlignment="0" applyProtection="0">
      <alignment vertical="center"/>
    </xf>
    <xf numFmtId="0" fontId="22" fillId="0" borderId="5" applyNumberFormat="0" applyFill="0" applyAlignment="0" applyProtection="0">
      <alignment vertical="center"/>
    </xf>
    <xf numFmtId="0" fontId="12" fillId="5" borderId="0" applyNumberFormat="0" applyBorder="0" applyAlignment="0" applyProtection="0">
      <alignment vertical="center"/>
    </xf>
    <xf numFmtId="0" fontId="17" fillId="0" borderId="11" applyNumberFormat="0" applyFill="0" applyAlignment="0" applyProtection="0">
      <alignment vertical="center"/>
    </xf>
    <xf numFmtId="0" fontId="12" fillId="29" borderId="0" applyNumberFormat="0" applyBorder="0" applyAlignment="0" applyProtection="0">
      <alignment vertical="center"/>
    </xf>
    <xf numFmtId="0" fontId="21" fillId="18" borderId="9" applyNumberFormat="0" applyAlignment="0" applyProtection="0">
      <alignment vertical="center"/>
    </xf>
    <xf numFmtId="0" fontId="29" fillId="18" borderId="7" applyNumberFormat="0" applyAlignment="0" applyProtection="0">
      <alignment vertical="center"/>
    </xf>
    <xf numFmtId="0" fontId="24" fillId="21" borderId="10" applyNumberFormat="0" applyAlignment="0" applyProtection="0">
      <alignment vertical="center"/>
    </xf>
    <xf numFmtId="0" fontId="15" fillId="32" borderId="0" applyNumberFormat="0" applyBorder="0" applyAlignment="0" applyProtection="0">
      <alignment vertical="center"/>
    </xf>
    <xf numFmtId="0" fontId="12" fillId="4" borderId="0" applyNumberFormat="0" applyBorder="0" applyAlignment="0" applyProtection="0">
      <alignment vertical="center"/>
    </xf>
    <xf numFmtId="0" fontId="27" fillId="0" borderId="12" applyNumberFormat="0" applyFill="0" applyAlignment="0" applyProtection="0">
      <alignment vertical="center"/>
    </xf>
    <xf numFmtId="0" fontId="20" fillId="0" borderId="8" applyNumberFormat="0" applyFill="0" applyAlignment="0" applyProtection="0">
      <alignment vertical="center"/>
    </xf>
    <xf numFmtId="0" fontId="30" fillId="31" borderId="0" applyNumberFormat="0" applyBorder="0" applyAlignment="0" applyProtection="0">
      <alignment vertical="center"/>
    </xf>
    <xf numFmtId="0" fontId="28" fillId="28" borderId="0" applyNumberFormat="0" applyBorder="0" applyAlignment="0" applyProtection="0">
      <alignment vertical="center"/>
    </xf>
    <xf numFmtId="0" fontId="15" fillId="24" borderId="0" applyNumberFormat="0" applyBorder="0" applyAlignment="0" applyProtection="0">
      <alignment vertical="center"/>
    </xf>
    <xf numFmtId="0" fontId="12" fillId="20" borderId="0" applyNumberFormat="0" applyBorder="0" applyAlignment="0" applyProtection="0">
      <alignment vertical="center"/>
    </xf>
    <xf numFmtId="0" fontId="15" fillId="14" borderId="0" applyNumberFormat="0" applyBorder="0" applyAlignment="0" applyProtection="0">
      <alignment vertical="center"/>
    </xf>
    <xf numFmtId="0" fontId="15" fillId="9" borderId="0" applyNumberFormat="0" applyBorder="0" applyAlignment="0" applyProtection="0">
      <alignment vertical="center"/>
    </xf>
    <xf numFmtId="0" fontId="15" fillId="30" borderId="0" applyNumberFormat="0" applyBorder="0" applyAlignment="0" applyProtection="0">
      <alignment vertical="center"/>
    </xf>
    <xf numFmtId="0" fontId="15" fillId="19" borderId="0" applyNumberFormat="0" applyBorder="0" applyAlignment="0" applyProtection="0">
      <alignment vertical="center"/>
    </xf>
    <xf numFmtId="0" fontId="12" fillId="27" borderId="0" applyNumberFormat="0" applyBorder="0" applyAlignment="0" applyProtection="0">
      <alignment vertical="center"/>
    </xf>
    <xf numFmtId="0" fontId="12" fillId="13" borderId="0" applyNumberFormat="0" applyBorder="0" applyAlignment="0" applyProtection="0">
      <alignment vertical="center"/>
    </xf>
    <xf numFmtId="0" fontId="15" fillId="26" borderId="0" applyNumberFormat="0" applyBorder="0" applyAlignment="0" applyProtection="0">
      <alignment vertical="center"/>
    </xf>
    <xf numFmtId="0" fontId="15" fillId="23" borderId="0" applyNumberFormat="0" applyBorder="0" applyAlignment="0" applyProtection="0">
      <alignment vertical="center"/>
    </xf>
    <xf numFmtId="0" fontId="12" fillId="3" borderId="0" applyNumberFormat="0" applyBorder="0" applyAlignment="0" applyProtection="0">
      <alignment vertical="center"/>
    </xf>
    <xf numFmtId="0" fontId="3" fillId="0" borderId="0">
      <alignment vertical="center"/>
    </xf>
    <xf numFmtId="0" fontId="15" fillId="8" borderId="0" applyNumberFormat="0" applyBorder="0" applyAlignment="0" applyProtection="0">
      <alignment vertical="center"/>
    </xf>
    <xf numFmtId="0" fontId="12" fillId="17" borderId="0" applyNumberFormat="0" applyBorder="0" applyAlignment="0" applyProtection="0">
      <alignment vertical="center"/>
    </xf>
    <xf numFmtId="0" fontId="12" fillId="2" borderId="0" applyNumberFormat="0" applyBorder="0" applyAlignment="0" applyProtection="0">
      <alignment vertical="center"/>
    </xf>
    <xf numFmtId="0" fontId="15" fillId="12" borderId="0" applyNumberFormat="0" applyBorder="0" applyAlignment="0" applyProtection="0">
      <alignment vertical="center"/>
    </xf>
    <xf numFmtId="0" fontId="12" fillId="16" borderId="0" applyNumberFormat="0" applyBorder="0" applyAlignment="0" applyProtection="0">
      <alignment vertical="center"/>
    </xf>
    <xf numFmtId="0" fontId="3" fillId="0" borderId="0">
      <alignment vertical="center"/>
    </xf>
  </cellStyleXfs>
  <cellXfs count="43">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lignment vertical="center"/>
    </xf>
    <xf numFmtId="9" fontId="0" fillId="0" borderId="0" xfId="0" applyNumberFormat="1">
      <alignment vertical="center"/>
    </xf>
    <xf numFmtId="10" fontId="0" fillId="0" borderId="0" xfId="11" applyNumberFormat="1" applyFont="1">
      <alignment vertical="center"/>
    </xf>
    <xf numFmtId="43" fontId="0" fillId="0" borderId="0" xfId="8" applyFont="1">
      <alignment vertical="center"/>
    </xf>
    <xf numFmtId="0" fontId="0" fillId="0" borderId="0" xfId="0" applyFont="1" applyFill="1" applyAlignment="1">
      <alignment horizontal="center" vertical="center"/>
    </xf>
    <xf numFmtId="0" fontId="4" fillId="0" borderId="0" xfId="44" applyFont="1" applyFill="1" applyBorder="1">
      <alignment vertical="center"/>
    </xf>
    <xf numFmtId="0" fontId="5" fillId="0" borderId="0" xfId="44" applyFont="1" applyFill="1" applyBorder="1">
      <alignment vertical="center"/>
    </xf>
    <xf numFmtId="0" fontId="5" fillId="0" borderId="0" xfId="44" applyFont="1" applyFill="1" applyBorder="1" applyAlignment="1">
      <alignment horizontal="center" vertical="center"/>
    </xf>
    <xf numFmtId="176" fontId="6" fillId="0" borderId="0" xfId="44" applyNumberFormat="1" applyFont="1" applyFill="1" applyBorder="1" applyAlignment="1">
      <alignment horizontal="center" vertical="center"/>
    </xf>
    <xf numFmtId="176" fontId="5" fillId="0" borderId="0" xfId="44" applyNumberFormat="1" applyFont="1" applyFill="1" applyBorder="1" applyAlignment="1">
      <alignment horizontal="center" vertical="center"/>
    </xf>
    <xf numFmtId="0" fontId="1" fillId="0" borderId="0" xfId="0" applyFont="1" applyFill="1" applyAlignment="1">
      <alignment horizontal="center" vertical="center"/>
    </xf>
    <xf numFmtId="176" fontId="7" fillId="0" borderId="0" xfId="44" applyNumberFormat="1" applyFont="1" applyFill="1" applyBorder="1" applyAlignment="1">
      <alignment horizontal="center" vertical="center"/>
    </xf>
    <xf numFmtId="0" fontId="8" fillId="0" borderId="0" xfId="0" applyFont="1" applyFill="1" applyAlignment="1">
      <alignment horizontal="left" vertical="center"/>
    </xf>
    <xf numFmtId="0" fontId="9" fillId="0" borderId="0" xfId="44" applyFont="1" applyFill="1" applyBorder="1" applyAlignment="1">
      <alignment horizontal="center" vertical="center"/>
    </xf>
    <xf numFmtId="176" fontId="9" fillId="0" borderId="0" xfId="44" applyNumberFormat="1" applyFont="1" applyFill="1" applyBorder="1" applyAlignment="1">
      <alignment horizontal="center" vertical="center"/>
    </xf>
    <xf numFmtId="0" fontId="8" fillId="0" borderId="1" xfId="44" applyFont="1" applyFill="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8"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44" applyFont="1" applyFill="1" applyBorder="1" applyAlignment="1">
      <alignment horizontal="center" vertical="center"/>
    </xf>
    <xf numFmtId="0" fontId="8" fillId="0" borderId="1" xfId="44" applyNumberFormat="1" applyFont="1" applyFill="1" applyBorder="1" applyAlignment="1">
      <alignment horizontal="center" vertical="center" wrapText="1"/>
    </xf>
    <xf numFmtId="176" fontId="8" fillId="0" borderId="1" xfId="44"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44" applyNumberFormat="1" applyFont="1" applyFill="1" applyBorder="1" applyAlignment="1">
      <alignment horizontal="center" vertical="center"/>
    </xf>
    <xf numFmtId="0" fontId="8" fillId="0" borderId="2" xfId="44" applyFont="1" applyFill="1" applyBorder="1" applyAlignment="1">
      <alignment horizontal="center" vertical="center" wrapText="1"/>
    </xf>
    <xf numFmtId="0" fontId="8" fillId="0" borderId="3" xfId="44" applyFont="1" applyFill="1" applyBorder="1" applyAlignment="1">
      <alignment horizontal="center" vertical="center" wrapText="1"/>
    </xf>
    <xf numFmtId="0" fontId="8" fillId="0" borderId="4" xfId="44" applyFont="1" applyFill="1" applyBorder="1" applyAlignment="1">
      <alignment horizontal="center" vertical="center" wrapText="1"/>
    </xf>
    <xf numFmtId="0" fontId="8" fillId="0" borderId="1" xfId="44" applyFont="1" applyFill="1" applyBorder="1" applyAlignment="1">
      <alignment vertical="center" wrapText="1"/>
    </xf>
    <xf numFmtId="0" fontId="10" fillId="0" borderId="1" xfId="0" applyFont="1" applyFill="1" applyBorder="1" applyAlignment="1">
      <alignment horizontal="center" vertical="center" wrapText="1"/>
    </xf>
    <xf numFmtId="9" fontId="8" fillId="0" borderId="1" xfId="44" applyNumberFormat="1" applyFont="1" applyFill="1" applyBorder="1" applyAlignment="1">
      <alignment horizontal="center" vertical="center"/>
    </xf>
    <xf numFmtId="177" fontId="8" fillId="0" borderId="1" xfId="44" applyNumberFormat="1" applyFont="1" applyFill="1" applyBorder="1" applyAlignment="1">
      <alignment horizontal="center" vertical="center" wrapText="1"/>
    </xf>
    <xf numFmtId="0" fontId="5" fillId="0" borderId="1" xfId="44" applyFont="1" applyFill="1" applyBorder="1" applyAlignment="1">
      <alignment horizontal="center" vertical="center"/>
    </xf>
    <xf numFmtId="176" fontId="8" fillId="0" borderId="1" xfId="44" applyNumberFormat="1" applyFont="1" applyFill="1" applyBorder="1" applyAlignment="1">
      <alignment horizontal="center" vertical="center"/>
    </xf>
    <xf numFmtId="0" fontId="5" fillId="0" borderId="1" xfId="44" applyFont="1" applyFill="1" applyBorder="1">
      <alignment vertical="center"/>
    </xf>
    <xf numFmtId="43" fontId="5" fillId="0" borderId="0" xfId="8" applyFont="1" applyFill="1" applyBorder="1" applyAlignment="1">
      <alignment horizontal="center" vertical="center"/>
    </xf>
    <xf numFmtId="176" fontId="11" fillId="0" borderId="0" xfId="44" applyNumberFormat="1" applyFont="1" applyFill="1" applyBorder="1" applyAlignment="1">
      <alignment vertical="center"/>
    </xf>
    <xf numFmtId="0" fontId="1" fillId="0" borderId="1" xfId="0" applyFont="1" applyFill="1" applyBorder="1" applyAlignment="1">
      <alignment horizontal="center" vertical="center"/>
    </xf>
    <xf numFmtId="176" fontId="8" fillId="0" borderId="1" xfId="44" applyNumberFormat="1" applyFont="1" applyFill="1" applyBorder="1" applyAlignment="1">
      <alignment vertical="center" wrapText="1"/>
    </xf>
    <xf numFmtId="0" fontId="8" fillId="0" borderId="1"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7"/>
  <sheetViews>
    <sheetView tabSelected="1" zoomScale="80" zoomScaleNormal="80" workbookViewId="0">
      <selection activeCell="N8" sqref="N8"/>
    </sheetView>
  </sheetViews>
  <sheetFormatPr defaultColWidth="9" defaultRowHeight="14.25"/>
  <cols>
    <col min="1" max="1" width="9.875" style="9" customWidth="1"/>
    <col min="2" max="2" width="10.375" style="10" customWidth="1"/>
    <col min="3" max="3" width="14.75" style="10" customWidth="1"/>
    <col min="4" max="4" width="31.375" style="10" customWidth="1"/>
    <col min="5" max="5" width="8.5" style="11" customWidth="1"/>
    <col min="6" max="6" width="48.625" style="9" customWidth="1"/>
    <col min="7" max="7" width="53.125" style="10" customWidth="1"/>
    <col min="8" max="8" width="8.5" style="12" customWidth="1"/>
    <col min="9" max="9" width="8.5" style="12" hidden="1" customWidth="1"/>
    <col min="10" max="10" width="35.625" style="12" hidden="1" customWidth="1"/>
    <col min="11" max="11" width="9" style="13" hidden="1" customWidth="1"/>
    <col min="12" max="16384" width="9" style="9"/>
  </cols>
  <sheetData>
    <row r="1" ht="31.5" customHeight="1" spans="1:11">
      <c r="A1" s="14" t="s">
        <v>0</v>
      </c>
      <c r="B1" s="14"/>
      <c r="C1" s="14"/>
      <c r="D1" s="14"/>
      <c r="E1" s="14"/>
      <c r="F1" s="14"/>
      <c r="G1" s="14"/>
      <c r="H1" s="14"/>
      <c r="I1" s="14"/>
      <c r="J1" s="39"/>
      <c r="K1" s="39"/>
    </row>
    <row r="2" ht="31.5" spans="1:10">
      <c r="A2" s="15" t="s">
        <v>1</v>
      </c>
      <c r="B2" s="16"/>
      <c r="C2" s="16"/>
      <c r="D2" s="16"/>
      <c r="E2" s="17"/>
      <c r="F2" s="16"/>
      <c r="G2" s="16"/>
      <c r="H2" s="17"/>
      <c r="I2" s="17"/>
      <c r="J2" s="17"/>
    </row>
    <row r="3" s="7" customFormat="1" ht="21.6" customHeight="1" spans="1:11">
      <c r="A3" s="18" t="s">
        <v>2</v>
      </c>
      <c r="B3" s="18" t="s">
        <v>3</v>
      </c>
      <c r="C3" s="18" t="s">
        <v>4</v>
      </c>
      <c r="D3" s="18" t="s">
        <v>5</v>
      </c>
      <c r="E3" s="18" t="s">
        <v>6</v>
      </c>
      <c r="F3" s="19" t="s">
        <v>7</v>
      </c>
      <c r="G3" s="20" t="s">
        <v>8</v>
      </c>
      <c r="H3" s="21" t="s">
        <v>9</v>
      </c>
      <c r="I3" s="40" t="s">
        <v>10</v>
      </c>
      <c r="J3" s="26" t="s">
        <v>11</v>
      </c>
      <c r="K3" s="26" t="s">
        <v>12</v>
      </c>
    </row>
    <row r="4" ht="45.75" customHeight="1" spans="1:11">
      <c r="A4" s="22" t="s">
        <v>13</v>
      </c>
      <c r="B4" s="22" t="s">
        <v>14</v>
      </c>
      <c r="C4" s="18" t="s">
        <v>15</v>
      </c>
      <c r="D4" s="23" t="s">
        <v>16</v>
      </c>
      <c r="E4" s="24">
        <v>5</v>
      </c>
      <c r="F4" s="23" t="s">
        <v>17</v>
      </c>
      <c r="G4" s="23" t="s">
        <v>18</v>
      </c>
      <c r="H4" s="25">
        <f>E4-I4</f>
        <v>4</v>
      </c>
      <c r="I4" s="25">
        <v>1</v>
      </c>
      <c r="J4" s="24" t="s">
        <v>19</v>
      </c>
      <c r="K4" s="26">
        <v>1.1</v>
      </c>
    </row>
    <row r="5" ht="171.75" customHeight="1" spans="1:11">
      <c r="A5" s="22"/>
      <c r="B5" s="22"/>
      <c r="C5" s="18" t="s">
        <v>20</v>
      </c>
      <c r="D5" s="23" t="s">
        <v>21</v>
      </c>
      <c r="E5" s="24">
        <v>10</v>
      </c>
      <c r="F5" s="18" t="s">
        <v>22</v>
      </c>
      <c r="G5" s="18" t="s">
        <v>23</v>
      </c>
      <c r="H5" s="25">
        <f t="shared" ref="H5:H8" si="0">E5-I5</f>
        <v>4</v>
      </c>
      <c r="I5" s="25">
        <v>6</v>
      </c>
      <c r="J5" s="24"/>
      <c r="K5" s="26"/>
    </row>
    <row r="6" ht="89.25" customHeight="1" spans="1:11">
      <c r="A6" s="22"/>
      <c r="B6" s="22"/>
      <c r="C6" s="18" t="s">
        <v>24</v>
      </c>
      <c r="D6" s="23" t="s">
        <v>25</v>
      </c>
      <c r="E6" s="24">
        <v>5</v>
      </c>
      <c r="F6" s="23" t="s">
        <v>26</v>
      </c>
      <c r="G6" s="18" t="s">
        <v>27</v>
      </c>
      <c r="H6" s="25">
        <f t="shared" si="0"/>
        <v>2</v>
      </c>
      <c r="I6" s="25">
        <v>3</v>
      </c>
      <c r="J6" s="41" t="s">
        <v>28</v>
      </c>
      <c r="K6" s="22">
        <v>1.2</v>
      </c>
    </row>
    <row r="7" s="7" customFormat="1" ht="43.5" customHeight="1" spans="1:11">
      <c r="A7" s="22"/>
      <c r="B7" s="26" t="s">
        <v>29</v>
      </c>
      <c r="C7" s="23" t="s">
        <v>30</v>
      </c>
      <c r="D7" s="27" t="s">
        <v>31</v>
      </c>
      <c r="E7" s="24">
        <v>3</v>
      </c>
      <c r="F7" s="18" t="s">
        <v>32</v>
      </c>
      <c r="G7" s="20" t="s">
        <v>33</v>
      </c>
      <c r="H7" s="25">
        <f t="shared" si="0"/>
        <v>1</v>
      </c>
      <c r="I7" s="25">
        <v>2</v>
      </c>
      <c r="J7" s="41" t="s">
        <v>34</v>
      </c>
      <c r="K7" s="26">
        <v>1.3</v>
      </c>
    </row>
    <row r="8" s="7" customFormat="1" ht="75" customHeight="1" spans="1:11">
      <c r="A8" s="22"/>
      <c r="B8" s="26"/>
      <c r="C8" s="23" t="s">
        <v>35</v>
      </c>
      <c r="D8" s="23" t="s">
        <v>36</v>
      </c>
      <c r="E8" s="24">
        <v>2</v>
      </c>
      <c r="F8" s="23" t="s">
        <v>37</v>
      </c>
      <c r="G8" s="20" t="s">
        <v>38</v>
      </c>
      <c r="H8" s="25">
        <f t="shared" si="0"/>
        <v>1</v>
      </c>
      <c r="I8" s="25">
        <v>1</v>
      </c>
      <c r="J8" s="26"/>
      <c r="K8" s="26"/>
    </row>
    <row r="9" s="7" customFormat="1" ht="13.5" spans="1:11">
      <c r="A9" s="22"/>
      <c r="B9" s="26"/>
      <c r="C9" s="23" t="s">
        <v>39</v>
      </c>
      <c r="D9" s="27"/>
      <c r="E9" s="24">
        <f>SUM(E4:E8)</f>
        <v>25</v>
      </c>
      <c r="F9" s="18"/>
      <c r="G9" s="20"/>
      <c r="H9" s="24">
        <f>SUM(H4:H8)</f>
        <v>12</v>
      </c>
      <c r="I9" s="24">
        <f>SUM(I4:I8)</f>
        <v>13</v>
      </c>
      <c r="J9" s="26"/>
      <c r="K9" s="26"/>
    </row>
    <row r="10" ht="27.75" customHeight="1" spans="1:11">
      <c r="A10" s="28" t="s">
        <v>40</v>
      </c>
      <c r="B10" s="18" t="s">
        <v>41</v>
      </c>
      <c r="C10" s="18" t="s">
        <v>42</v>
      </c>
      <c r="D10" s="18" t="s">
        <v>43</v>
      </c>
      <c r="E10" s="24">
        <v>4</v>
      </c>
      <c r="F10" s="18" t="s">
        <v>44</v>
      </c>
      <c r="G10" s="18" t="s">
        <v>45</v>
      </c>
      <c r="H10" s="25">
        <f t="shared" ref="H10:H31" si="1">E10-I10</f>
        <v>3</v>
      </c>
      <c r="I10" s="25">
        <v>1</v>
      </c>
      <c r="J10" s="24" t="s">
        <v>46</v>
      </c>
      <c r="K10" s="26"/>
    </row>
    <row r="11" ht="59.25" customHeight="1" spans="1:11">
      <c r="A11" s="29"/>
      <c r="B11" s="18"/>
      <c r="C11" s="18" t="s">
        <v>47</v>
      </c>
      <c r="D11" s="18" t="s">
        <v>48</v>
      </c>
      <c r="E11" s="24">
        <v>3</v>
      </c>
      <c r="F11" s="18" t="s">
        <v>49</v>
      </c>
      <c r="G11" s="18" t="s">
        <v>50</v>
      </c>
      <c r="H11" s="25">
        <f t="shared" si="1"/>
        <v>2.5</v>
      </c>
      <c r="I11" s="25">
        <v>0.5</v>
      </c>
      <c r="J11" s="24"/>
      <c r="K11" s="26"/>
    </row>
    <row r="12" ht="48" customHeight="1" spans="1:11">
      <c r="A12" s="29"/>
      <c r="B12" s="18"/>
      <c r="C12" s="18" t="s">
        <v>51</v>
      </c>
      <c r="D12" s="18" t="s">
        <v>52</v>
      </c>
      <c r="E12" s="24">
        <v>3</v>
      </c>
      <c r="F12" s="18" t="s">
        <v>53</v>
      </c>
      <c r="G12" s="18" t="s">
        <v>54</v>
      </c>
      <c r="H12" s="25">
        <f t="shared" si="1"/>
        <v>3</v>
      </c>
      <c r="I12" s="25">
        <v>0</v>
      </c>
      <c r="J12" s="24"/>
      <c r="K12" s="26"/>
    </row>
    <row r="13" ht="31.5" customHeight="1" spans="1:11">
      <c r="A13" s="29"/>
      <c r="B13" s="28" t="s">
        <v>55</v>
      </c>
      <c r="C13" s="18" t="s">
        <v>56</v>
      </c>
      <c r="D13" s="18" t="s">
        <v>57</v>
      </c>
      <c r="E13" s="24">
        <v>6</v>
      </c>
      <c r="F13" s="18" t="s">
        <v>58</v>
      </c>
      <c r="G13" s="18" t="s">
        <v>59</v>
      </c>
      <c r="H13" s="25">
        <f t="shared" si="1"/>
        <v>3.5</v>
      </c>
      <c r="I13" s="25">
        <v>2.5</v>
      </c>
      <c r="J13" s="24" t="s">
        <v>60</v>
      </c>
      <c r="K13" s="26">
        <v>2.1</v>
      </c>
    </row>
    <row r="14" ht="51" customHeight="1" spans="1:11">
      <c r="A14" s="29"/>
      <c r="B14" s="29"/>
      <c r="C14" s="18" t="s">
        <v>61</v>
      </c>
      <c r="D14" s="18" t="s">
        <v>62</v>
      </c>
      <c r="E14" s="24">
        <v>2</v>
      </c>
      <c r="F14" s="18" t="s">
        <v>63</v>
      </c>
      <c r="G14" s="18" t="s">
        <v>64</v>
      </c>
      <c r="H14" s="25">
        <f t="shared" si="1"/>
        <v>2</v>
      </c>
      <c r="I14" s="25">
        <v>0</v>
      </c>
      <c r="J14" s="41" t="s">
        <v>65</v>
      </c>
      <c r="K14" s="26"/>
    </row>
    <row r="15" ht="50.25" customHeight="1" spans="1:11">
      <c r="A15" s="30"/>
      <c r="B15" s="30"/>
      <c r="C15" s="18" t="s">
        <v>66</v>
      </c>
      <c r="D15" s="18" t="s">
        <v>67</v>
      </c>
      <c r="E15" s="24">
        <v>1</v>
      </c>
      <c r="F15" s="18" t="s">
        <v>68</v>
      </c>
      <c r="G15" s="18" t="s">
        <v>69</v>
      </c>
      <c r="H15" s="25">
        <f t="shared" si="1"/>
        <v>1</v>
      </c>
      <c r="I15" s="25">
        <v>0</v>
      </c>
      <c r="J15" s="24" t="s">
        <v>70</v>
      </c>
      <c r="K15" s="26"/>
    </row>
    <row r="16" s="8" customFormat="1" ht="48" spans="1:11">
      <c r="A16" s="28" t="s">
        <v>40</v>
      </c>
      <c r="B16" s="28" t="s">
        <v>55</v>
      </c>
      <c r="C16" s="18" t="s">
        <v>71</v>
      </c>
      <c r="D16" s="18" t="s">
        <v>72</v>
      </c>
      <c r="E16" s="24">
        <v>1</v>
      </c>
      <c r="F16" s="18" t="s">
        <v>68</v>
      </c>
      <c r="G16" s="18" t="s">
        <v>73</v>
      </c>
      <c r="H16" s="25">
        <f t="shared" si="1"/>
        <v>1</v>
      </c>
      <c r="I16" s="25">
        <v>0</v>
      </c>
      <c r="J16" s="24" t="s">
        <v>74</v>
      </c>
      <c r="K16" s="26">
        <v>2.2</v>
      </c>
    </row>
    <row r="17" ht="13.5" spans="1:11">
      <c r="A17" s="30"/>
      <c r="B17" s="31"/>
      <c r="C17" s="18" t="s">
        <v>39</v>
      </c>
      <c r="D17" s="18"/>
      <c r="E17" s="24">
        <f>SUM(E10:E16)</f>
        <v>20</v>
      </c>
      <c r="F17" s="18"/>
      <c r="G17" s="22"/>
      <c r="H17" s="24">
        <f>SUM(H10:H16)</f>
        <v>16</v>
      </c>
      <c r="I17" s="24">
        <f>SUM(I10:I16)</f>
        <v>4</v>
      </c>
      <c r="J17" s="24"/>
      <c r="K17" s="26"/>
    </row>
    <row r="18" ht="31.5" customHeight="1" spans="1:11">
      <c r="A18" s="32" t="s">
        <v>75</v>
      </c>
      <c r="B18" s="32" t="s">
        <v>76</v>
      </c>
      <c r="C18" s="23" t="s">
        <v>77</v>
      </c>
      <c r="D18" s="23" t="s">
        <v>78</v>
      </c>
      <c r="E18" s="24">
        <v>4</v>
      </c>
      <c r="F18" s="18" t="s">
        <v>79</v>
      </c>
      <c r="G18" s="18" t="s">
        <v>80</v>
      </c>
      <c r="H18" s="25">
        <f t="shared" si="1"/>
        <v>3</v>
      </c>
      <c r="I18" s="25">
        <v>1</v>
      </c>
      <c r="J18" s="24" t="s">
        <v>81</v>
      </c>
      <c r="K18" s="26">
        <v>3.1</v>
      </c>
    </row>
    <row r="19" ht="46.5" customHeight="1" spans="1:11">
      <c r="A19" s="32"/>
      <c r="B19" s="32"/>
      <c r="C19" s="23" t="s">
        <v>82</v>
      </c>
      <c r="D19" s="33" t="s">
        <v>83</v>
      </c>
      <c r="E19" s="24">
        <v>4</v>
      </c>
      <c r="F19" s="18" t="s">
        <v>84</v>
      </c>
      <c r="G19" s="18" t="s">
        <v>85</v>
      </c>
      <c r="H19" s="25">
        <f t="shared" si="1"/>
        <v>3</v>
      </c>
      <c r="I19" s="25">
        <v>1</v>
      </c>
      <c r="J19" s="24" t="s">
        <v>86</v>
      </c>
      <c r="K19" s="26">
        <v>3.2</v>
      </c>
    </row>
    <row r="20" ht="47.25" customHeight="1" spans="1:11">
      <c r="A20" s="32"/>
      <c r="B20" s="32"/>
      <c r="C20" s="23" t="s">
        <v>87</v>
      </c>
      <c r="D20" s="33" t="s">
        <v>88</v>
      </c>
      <c r="E20" s="24">
        <v>4</v>
      </c>
      <c r="F20" s="18" t="s">
        <v>84</v>
      </c>
      <c r="G20" s="18" t="s">
        <v>89</v>
      </c>
      <c r="H20" s="25">
        <f t="shared" si="1"/>
        <v>4</v>
      </c>
      <c r="I20" s="25">
        <v>0</v>
      </c>
      <c r="J20" s="24" t="s">
        <v>86</v>
      </c>
      <c r="K20" s="26"/>
    </row>
    <row r="21" ht="35.25" customHeight="1" spans="1:11">
      <c r="A21" s="32"/>
      <c r="B21" s="32"/>
      <c r="C21" s="23" t="s">
        <v>90</v>
      </c>
      <c r="D21" s="33" t="s">
        <v>91</v>
      </c>
      <c r="E21" s="24">
        <v>4</v>
      </c>
      <c r="F21" s="18" t="s">
        <v>92</v>
      </c>
      <c r="G21" s="18" t="s">
        <v>93</v>
      </c>
      <c r="H21" s="25">
        <f t="shared" si="1"/>
        <v>4</v>
      </c>
      <c r="I21" s="25">
        <v>0</v>
      </c>
      <c r="J21" s="24" t="s">
        <v>94</v>
      </c>
      <c r="K21" s="26">
        <v>3.3</v>
      </c>
    </row>
    <row r="22" ht="33.75" customHeight="1" spans="1:11">
      <c r="A22" s="32"/>
      <c r="B22" s="32"/>
      <c r="C22" s="23" t="s">
        <v>95</v>
      </c>
      <c r="D22" s="23" t="s">
        <v>95</v>
      </c>
      <c r="E22" s="24">
        <v>4</v>
      </c>
      <c r="F22" s="18" t="s">
        <v>96</v>
      </c>
      <c r="G22" s="18" t="s">
        <v>97</v>
      </c>
      <c r="H22" s="25">
        <f t="shared" si="1"/>
        <v>4</v>
      </c>
      <c r="I22" s="25">
        <v>0</v>
      </c>
      <c r="J22" s="24" t="s">
        <v>98</v>
      </c>
      <c r="K22" s="26">
        <v>3.4</v>
      </c>
    </row>
    <row r="23" ht="13.5" spans="1:11">
      <c r="A23" s="32"/>
      <c r="B23" s="32"/>
      <c r="C23" s="23" t="s">
        <v>39</v>
      </c>
      <c r="D23" s="23"/>
      <c r="E23" s="24">
        <f>SUM(E18:E22)</f>
        <v>20</v>
      </c>
      <c r="F23" s="18"/>
      <c r="G23" s="18"/>
      <c r="H23" s="25">
        <f t="shared" si="1"/>
        <v>18</v>
      </c>
      <c r="I23" s="24">
        <f>SUM(I18:I22)</f>
        <v>2</v>
      </c>
      <c r="J23" s="24"/>
      <c r="K23" s="26"/>
    </row>
    <row r="24" ht="39.75" customHeight="1" spans="1:11">
      <c r="A24" s="32" t="s">
        <v>99</v>
      </c>
      <c r="B24" s="18" t="s">
        <v>100</v>
      </c>
      <c r="C24" s="32" t="s">
        <v>101</v>
      </c>
      <c r="D24" s="18" t="s">
        <v>102</v>
      </c>
      <c r="E24" s="24">
        <v>4</v>
      </c>
      <c r="F24" s="34" t="s">
        <v>103</v>
      </c>
      <c r="G24" s="18" t="s">
        <v>104</v>
      </c>
      <c r="H24" s="25">
        <f t="shared" si="1"/>
        <v>3</v>
      </c>
      <c r="I24" s="25">
        <v>1</v>
      </c>
      <c r="J24" s="24" t="s">
        <v>105</v>
      </c>
      <c r="K24" s="26">
        <v>4.1</v>
      </c>
    </row>
    <row r="25" ht="39.75" customHeight="1" spans="1:11">
      <c r="A25" s="32"/>
      <c r="B25" s="18"/>
      <c r="C25" s="32" t="s">
        <v>106</v>
      </c>
      <c r="D25" s="18" t="s">
        <v>102</v>
      </c>
      <c r="E25" s="24">
        <v>3</v>
      </c>
      <c r="F25" s="34" t="s">
        <v>107</v>
      </c>
      <c r="G25" s="18" t="s">
        <v>108</v>
      </c>
      <c r="H25" s="25">
        <f t="shared" si="1"/>
        <v>3</v>
      </c>
      <c r="I25" s="25">
        <v>0</v>
      </c>
      <c r="J25" s="24"/>
      <c r="K25" s="26"/>
    </row>
    <row r="26" ht="39.75" customHeight="1" spans="1:11">
      <c r="A26" s="32"/>
      <c r="B26" s="18"/>
      <c r="C26" s="32" t="s">
        <v>109</v>
      </c>
      <c r="D26" s="18" t="s">
        <v>102</v>
      </c>
      <c r="E26" s="24">
        <v>3</v>
      </c>
      <c r="F26" s="34" t="s">
        <v>110</v>
      </c>
      <c r="G26" s="18" t="s">
        <v>111</v>
      </c>
      <c r="H26" s="25">
        <f t="shared" si="1"/>
        <v>3</v>
      </c>
      <c r="I26" s="25">
        <v>0</v>
      </c>
      <c r="J26" s="24"/>
      <c r="K26" s="26"/>
    </row>
    <row r="27" ht="84" customHeight="1" spans="1:11">
      <c r="A27" s="32"/>
      <c r="B27" s="18" t="s">
        <v>112</v>
      </c>
      <c r="C27" s="23" t="s">
        <v>113</v>
      </c>
      <c r="D27" s="18" t="s">
        <v>114</v>
      </c>
      <c r="E27" s="24">
        <v>10</v>
      </c>
      <c r="F27" s="34" t="s">
        <v>115</v>
      </c>
      <c r="G27" s="18" t="s">
        <v>116</v>
      </c>
      <c r="H27" s="25">
        <v>7</v>
      </c>
      <c r="I27" s="25">
        <v>3</v>
      </c>
      <c r="J27" s="41"/>
      <c r="K27" s="42"/>
    </row>
    <row r="28" ht="90" customHeight="1" spans="1:11">
      <c r="A28" s="32"/>
      <c r="B28" s="18" t="s">
        <v>117</v>
      </c>
      <c r="C28" s="18" t="s">
        <v>118</v>
      </c>
      <c r="D28" s="32" t="s">
        <v>119</v>
      </c>
      <c r="E28" s="24">
        <v>8</v>
      </c>
      <c r="F28" s="34" t="s">
        <v>120</v>
      </c>
      <c r="G28" s="18" t="s">
        <v>121</v>
      </c>
      <c r="H28" s="25">
        <f t="shared" si="1"/>
        <v>4</v>
      </c>
      <c r="I28" s="25">
        <v>4</v>
      </c>
      <c r="J28" s="41" t="s">
        <v>122</v>
      </c>
      <c r="K28" s="26">
        <v>4.2</v>
      </c>
    </row>
    <row r="29" ht="68.25" customHeight="1" spans="1:11">
      <c r="A29" s="32"/>
      <c r="B29" s="18" t="s">
        <v>123</v>
      </c>
      <c r="C29" s="18" t="s">
        <v>124</v>
      </c>
      <c r="D29" s="18" t="s">
        <v>125</v>
      </c>
      <c r="E29" s="24">
        <v>4</v>
      </c>
      <c r="F29" s="34" t="s">
        <v>126</v>
      </c>
      <c r="G29" s="18" t="s">
        <v>127</v>
      </c>
      <c r="H29" s="25">
        <f t="shared" si="1"/>
        <v>2</v>
      </c>
      <c r="I29" s="25">
        <v>2</v>
      </c>
      <c r="J29" s="41" t="s">
        <v>128</v>
      </c>
      <c r="K29" s="26">
        <v>4.3</v>
      </c>
    </row>
    <row r="30" ht="25.5" customHeight="1" spans="1:11">
      <c r="A30" s="32"/>
      <c r="B30" s="18"/>
      <c r="C30" s="18" t="s">
        <v>129</v>
      </c>
      <c r="D30" s="18" t="s">
        <v>102</v>
      </c>
      <c r="E30" s="24">
        <v>3</v>
      </c>
      <c r="F30" s="34" t="s">
        <v>130</v>
      </c>
      <c r="G30" s="18" t="s">
        <v>131</v>
      </c>
      <c r="H30" s="25">
        <f t="shared" si="1"/>
        <v>3</v>
      </c>
      <c r="I30" s="25">
        <v>0</v>
      </c>
      <c r="J30" s="41"/>
      <c r="K30" s="24"/>
    </row>
    <row r="31" ht="13.5" spans="1:11">
      <c r="A31" s="32"/>
      <c r="B31" s="18" t="s">
        <v>39</v>
      </c>
      <c r="C31" s="18"/>
      <c r="D31" s="18"/>
      <c r="E31" s="24">
        <f>SUM(E24:E30)</f>
        <v>35</v>
      </c>
      <c r="F31" s="18"/>
      <c r="G31" s="22"/>
      <c r="H31" s="25">
        <f t="shared" si="1"/>
        <v>25</v>
      </c>
      <c r="I31" s="24">
        <f>SUM(I24:I30)</f>
        <v>10</v>
      </c>
      <c r="J31" s="24"/>
      <c r="K31" s="26"/>
    </row>
    <row r="32" spans="1:11">
      <c r="A32" s="22" t="s">
        <v>132</v>
      </c>
      <c r="B32" s="22"/>
      <c r="C32" s="22"/>
      <c r="D32" s="35"/>
      <c r="E32" s="36">
        <f>E31+E23+E17+E9</f>
        <v>100</v>
      </c>
      <c r="F32" s="37"/>
      <c r="G32" s="22"/>
      <c r="H32" s="36">
        <f>H31+H23+H17+H9</f>
        <v>71</v>
      </c>
      <c r="I32" s="36">
        <f>I31+I23+I17+I9</f>
        <v>29</v>
      </c>
      <c r="J32" s="36"/>
      <c r="K32" s="26"/>
    </row>
    <row r="33" ht="18" customHeight="1" spans="11:11">
      <c r="K33" s="10"/>
    </row>
    <row r="34" spans="7:11">
      <c r="G34" s="38"/>
      <c r="K34" s="10"/>
    </row>
    <row r="35" spans="7:11">
      <c r="G35" s="38"/>
      <c r="K35" s="10"/>
    </row>
    <row r="36" spans="7:11">
      <c r="G36" s="38"/>
      <c r="K36" s="10"/>
    </row>
    <row r="37" spans="7:11">
      <c r="G37" s="38"/>
      <c r="K37" s="10"/>
    </row>
  </sheetData>
  <autoFilter ref="A3:K32">
    <extLst/>
  </autoFilter>
  <mergeCells count="22">
    <mergeCell ref="A1:I1"/>
    <mergeCell ref="B31:C31"/>
    <mergeCell ref="A32:C32"/>
    <mergeCell ref="A4:A9"/>
    <mergeCell ref="A10:A15"/>
    <mergeCell ref="A16:A17"/>
    <mergeCell ref="A18:A23"/>
    <mergeCell ref="A24:A30"/>
    <mergeCell ref="B4:B6"/>
    <mergeCell ref="B7:B9"/>
    <mergeCell ref="B10:B12"/>
    <mergeCell ref="B13:B15"/>
    <mergeCell ref="B18:B23"/>
    <mergeCell ref="B24:B26"/>
    <mergeCell ref="B29:B30"/>
    <mergeCell ref="J4:J5"/>
    <mergeCell ref="J10:J12"/>
    <mergeCell ref="J24:J26"/>
    <mergeCell ref="K4:K5"/>
    <mergeCell ref="K10:K12"/>
    <mergeCell ref="K19:K20"/>
    <mergeCell ref="K24:K26"/>
  </mergeCells>
  <pageMargins left="0.47244094488189" right="0.275590551181102" top="0.433070866141732" bottom="0.58" header="0.31496062992126" footer="0.31496062992126"/>
  <pageSetup paperSize="9" scale="72"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P30"/>
  <sheetViews>
    <sheetView workbookViewId="0">
      <selection activeCell="P9" sqref="P9"/>
    </sheetView>
  </sheetViews>
  <sheetFormatPr defaultColWidth="9" defaultRowHeight="13.5"/>
  <cols>
    <col min="3" max="3" width="14.875" customWidth="1"/>
  </cols>
  <sheetData>
    <row r="2" ht="14.25" spans="1:11">
      <c r="A2" s="3" t="s">
        <v>133</v>
      </c>
      <c r="B2" s="3" t="s">
        <v>134</v>
      </c>
      <c r="C2" s="4">
        <v>0.7</v>
      </c>
      <c r="E2" s="3" t="s">
        <v>135</v>
      </c>
      <c r="F2" s="3" t="s">
        <v>136</v>
      </c>
      <c r="G2" s="4">
        <v>0.3</v>
      </c>
      <c r="K2">
        <f>68/76</f>
        <v>0.894736842105263</v>
      </c>
    </row>
    <row r="4" ht="14.25" spans="1:7">
      <c r="A4" s="3" t="s">
        <v>137</v>
      </c>
      <c r="B4">
        <v>608.94</v>
      </c>
      <c r="C4">
        <v>1200</v>
      </c>
      <c r="D4">
        <f>B4/C4</f>
        <v>0.50745</v>
      </c>
      <c r="E4">
        <v>213.54</v>
      </c>
      <c r="F4">
        <v>1140</v>
      </c>
      <c r="G4">
        <f>E4/F4</f>
        <v>0.187315789473684</v>
      </c>
    </row>
    <row r="5" ht="14.25" spans="1:7">
      <c r="A5" s="3" t="s">
        <v>138</v>
      </c>
      <c r="B5">
        <v>595.41</v>
      </c>
      <c r="C5">
        <v>1200</v>
      </c>
      <c r="D5">
        <f t="shared" ref="D5:D8" si="0">B5/C5</f>
        <v>0.496175</v>
      </c>
      <c r="E5">
        <v>214.3</v>
      </c>
      <c r="F5">
        <v>1140</v>
      </c>
      <c r="G5">
        <f t="shared" ref="G5:G8" si="1">E5/F5</f>
        <v>0.187982456140351</v>
      </c>
    </row>
    <row r="6" ht="14.25" spans="1:7">
      <c r="A6" s="3" t="s">
        <v>139</v>
      </c>
      <c r="B6">
        <v>578.76</v>
      </c>
      <c r="C6">
        <v>1200</v>
      </c>
      <c r="D6">
        <f t="shared" si="0"/>
        <v>0.4823</v>
      </c>
      <c r="E6">
        <v>212.74</v>
      </c>
      <c r="F6">
        <v>1140</v>
      </c>
      <c r="G6">
        <f t="shared" si="1"/>
        <v>0.186614035087719</v>
      </c>
    </row>
    <row r="7" ht="14.25" spans="1:7">
      <c r="A7" s="3" t="s">
        <v>140</v>
      </c>
      <c r="B7">
        <v>542.89</v>
      </c>
      <c r="C7">
        <f>1200</f>
        <v>1200</v>
      </c>
      <c r="D7">
        <f t="shared" si="0"/>
        <v>0.452408333333333</v>
      </c>
      <c r="E7">
        <v>219.47</v>
      </c>
      <c r="F7">
        <v>1140</v>
      </c>
      <c r="G7">
        <f t="shared" si="1"/>
        <v>0.192517543859649</v>
      </c>
    </row>
    <row r="8" spans="2:7">
      <c r="B8">
        <f>AVERAGEA(B4:B7)</f>
        <v>581.5</v>
      </c>
      <c r="C8">
        <v>1200</v>
      </c>
      <c r="D8">
        <f t="shared" si="0"/>
        <v>0.484583333333333</v>
      </c>
      <c r="E8">
        <f>AVERAGEA(E4:E7)</f>
        <v>215.0125</v>
      </c>
      <c r="F8">
        <v>1140</v>
      </c>
      <c r="G8">
        <f t="shared" si="1"/>
        <v>0.188607456140351</v>
      </c>
    </row>
    <row r="9" spans="3:16">
      <c r="C9">
        <f>600</f>
        <v>600</v>
      </c>
      <c r="D9" s="5">
        <f>B8/C9</f>
        <v>0.969166666666667</v>
      </c>
      <c r="F9">
        <v>600</v>
      </c>
      <c r="G9" s="5">
        <f>E8/F9</f>
        <v>0.358354166666667</v>
      </c>
      <c r="P9">
        <f>222.24/1200</f>
        <v>0.1852</v>
      </c>
    </row>
    <row r="10" ht="14.25" spans="3:6">
      <c r="C10" s="3" t="s">
        <v>113</v>
      </c>
      <c r="D10" s="5">
        <f>D9*0.6+G9*0.4</f>
        <v>0.724841666666667</v>
      </c>
      <c r="F10" s="3" t="s">
        <v>141</v>
      </c>
    </row>
    <row r="12" spans="3:5">
      <c r="C12">
        <f>绩交评价表!$F$2</f>
        <v>0</v>
      </c>
      <c r="D12">
        <v>126</v>
      </c>
      <c r="E12">
        <f>D12/D14</f>
        <v>0.623762376237624</v>
      </c>
    </row>
    <row r="13" spans="4:5">
      <c r="D13">
        <v>76</v>
      </c>
      <c r="E13">
        <f>D13/D14</f>
        <v>0.376237623762376</v>
      </c>
    </row>
    <row r="14" spans="4:4">
      <c r="D14">
        <f>SUBTOTAL(9,D12:D13)</f>
        <v>202</v>
      </c>
    </row>
    <row r="15" ht="14.25" spans="1:1">
      <c r="A15" s="3" t="s">
        <v>142</v>
      </c>
    </row>
    <row r="17" spans="3:4">
      <c r="C17" s="4">
        <v>1</v>
      </c>
      <c r="D17">
        <v>10</v>
      </c>
    </row>
    <row r="18" spans="3:4">
      <c r="C18" s="4">
        <v>0.9</v>
      </c>
      <c r="D18">
        <v>9</v>
      </c>
    </row>
    <row r="19" spans="3:4">
      <c r="C19" s="4">
        <v>0.8</v>
      </c>
      <c r="D19">
        <v>8</v>
      </c>
    </row>
    <row r="20" spans="3:4">
      <c r="C20" s="4">
        <v>0.7</v>
      </c>
      <c r="D20">
        <v>7</v>
      </c>
    </row>
    <row r="21" spans="3:4">
      <c r="C21" s="4">
        <v>0.6</v>
      </c>
      <c r="D21">
        <v>6</v>
      </c>
    </row>
    <row r="22" spans="3:4">
      <c r="C22" s="4">
        <v>0.5</v>
      </c>
      <c r="D22">
        <v>5</v>
      </c>
    </row>
    <row r="23" spans="3:4">
      <c r="C23" s="4">
        <v>0.4</v>
      </c>
      <c r="D23">
        <v>4</v>
      </c>
    </row>
    <row r="30" spans="2:3">
      <c r="B30" t="s">
        <v>143</v>
      </c>
      <c r="C30" s="6">
        <f>34134491/365/190</f>
        <v>492.206070656092</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
  <sheetViews>
    <sheetView workbookViewId="0">
      <selection activeCell="A9" sqref="A9"/>
    </sheetView>
  </sheetViews>
  <sheetFormatPr defaultColWidth="9" defaultRowHeight="13.5" outlineLevelRow="4"/>
  <cols>
    <col min="1" max="1" width="115.5" style="1" customWidth="1"/>
  </cols>
  <sheetData>
    <row r="1" spans="1:1">
      <c r="A1" s="2" t="s">
        <v>144</v>
      </c>
    </row>
    <row r="2" spans="1:1">
      <c r="A2" s="2" t="s">
        <v>145</v>
      </c>
    </row>
    <row r="3" spans="1:1">
      <c r="A3" s="2" t="s">
        <v>146</v>
      </c>
    </row>
    <row r="5" ht="50.25" customHeight="1" spans="1:1">
      <c r="A5" s="2" t="s">
        <v>147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绩交评价表</vt:lpstr>
      <vt:lpstr>模拟载客率</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xb21cn</dc:creator>
  <cp:lastModifiedBy>曾佼</cp:lastModifiedBy>
  <dcterms:created xsi:type="dcterms:W3CDTF">2020-07-21T02:38:00Z</dcterms:created>
  <cp:lastPrinted>2020-12-08T02:25:00Z</cp:lastPrinted>
  <dcterms:modified xsi:type="dcterms:W3CDTF">2020-12-31T07:24:54Z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